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Port. vuoto" sheetId="1" r:id="rId1"/>
    <sheet name="Portafoglio" sheetId="2" r:id="rId2"/>
    <sheet name="Tabella EXCEL" sheetId="3" r:id="rId3"/>
  </sheets>
  <definedNames>
    <definedName name="AZquantitàA">'Tabella EXCEL'!$B$4</definedName>
    <definedName name="AZquantitàB">'Tabella EXCEL'!$B$7</definedName>
    <definedName name="AZquantitàC">'Tabella EXCEL'!$B$10</definedName>
    <definedName name="AZvaloreA">'Tabella EXCEL'!$C$4</definedName>
    <definedName name="AZvaloreB">'Tabella EXCEL'!$C$7</definedName>
    <definedName name="AZvaloreC">'Tabella EXCEL'!$C$10</definedName>
    <definedName name="bot">'Tabella EXCEL'!$B$31</definedName>
    <definedName name="FOquantitàA">'Tabella EXCEL'!$B$15</definedName>
    <definedName name="FOquantitàB">'Tabella EXCEL'!$B$18</definedName>
    <definedName name="FOquantitàC">'Tabella EXCEL'!$B$21</definedName>
    <definedName name="FOvaloreA">'Tabella EXCEL'!$C$15</definedName>
    <definedName name="FOvaloreB">'Tabella EXCEL'!$C$18</definedName>
    <definedName name="FOvaloreC">'Tabella EXCEL'!$C$21</definedName>
    <definedName name="giorni">'Tabella EXCEL'!$B$1</definedName>
    <definedName name="interessi">'Tabella EXCEL'!$D$31</definedName>
    <definedName name="MOquantitàA">'Tabella EXCEL'!$B$26</definedName>
    <definedName name="MOquantitàB">'Tabella EXCEL'!#REF!</definedName>
    <definedName name="MOquantitàC">'Tabella EXCEL'!#REF!</definedName>
    <definedName name="MOvaloreA">'Tabella EXCEL'!$C$26</definedName>
    <definedName name="MOvaloreB">'Tabella EXCEL'!#REF!</definedName>
    <definedName name="MOvaloreC">'Tabella EXCEL'!#REF!</definedName>
  </definedNames>
  <calcPr fullCalcOnLoad="1"/>
</workbook>
</file>

<file path=xl/sharedStrings.xml><?xml version="1.0" encoding="utf-8"?>
<sst xmlns="http://schemas.openxmlformats.org/spreadsheetml/2006/main" count="103" uniqueCount="49">
  <si>
    <t>Azioni</t>
  </si>
  <si>
    <t>BOT</t>
  </si>
  <si>
    <t>Fondi d'investimento</t>
  </si>
  <si>
    <t>Monete</t>
  </si>
  <si>
    <t>Titoli acquistati:</t>
  </si>
  <si>
    <t>Somma disponibile</t>
  </si>
  <si>
    <t>Valore attuale del titolo</t>
  </si>
  <si>
    <t>A</t>
  </si>
  <si>
    <t>B</t>
  </si>
  <si>
    <t>C</t>
  </si>
  <si>
    <t>Le regole:</t>
  </si>
  <si>
    <t>2) La somma necessaria all'acquisto di nuovi titoli si ottiene dalla vendita di alcuni titoli presenti nel proprio portafogli.</t>
  </si>
  <si>
    <t>3) Ad ogni nuovo acquisto si applica una commissione dell' 1%</t>
  </si>
  <si>
    <t>4) La composizione del portafogli va rappresentata in un foglio di EXCEL. Ogni martedì si inseriscono i nuovi valori dei titoli. Excel calcolerà le variazioni %.</t>
  </si>
  <si>
    <t>5) Prima di Natale si concluderà il gioco: avrà vinto chi avrà guadagnato di più (o chi avrà perso di meno). Ognuno stamperà i grafici che illustreranno l'andamento del portafogli.</t>
  </si>
  <si>
    <t>Commis sione (1%)</t>
  </si>
  <si>
    <t>TOTALE</t>
  </si>
  <si>
    <t>4) Per calcolare la resa dei BOT si procederà così: A- si calcola il 3% della quantità acquistata; B- Si divide per 365; C- Si moltiplica x il Nr di giorni di conservazione dei titoli; D- si somma il risultato alla quantità acquistata.</t>
  </si>
  <si>
    <t>NOME:</t>
  </si>
  <si>
    <t>Quantità</t>
  </si>
  <si>
    <t>Variazione</t>
  </si>
  <si>
    <t>NOME dei Titoli acquistati:</t>
  </si>
  <si>
    <t>Valore</t>
  </si>
  <si>
    <t>Risultato</t>
  </si>
  <si>
    <t>Valori iniziali</t>
  </si>
  <si>
    <t>TOTALE AZIONI</t>
  </si>
  <si>
    <t>TOTALE FONDI</t>
  </si>
  <si>
    <t>TOTALE MONETE</t>
  </si>
  <si>
    <t>Variazione % rispetto all'inizio:</t>
  </si>
  <si>
    <t>Totale azioni</t>
  </si>
  <si>
    <t>Totale fondi</t>
  </si>
  <si>
    <t>Totale monete</t>
  </si>
  <si>
    <t>A.S. Roma</t>
  </si>
  <si>
    <t>Mondadori</t>
  </si>
  <si>
    <t>Snia</t>
  </si>
  <si>
    <t>ArcaBB (bilanciati)</t>
  </si>
  <si>
    <t>Dollaro AUSTRALIANO</t>
  </si>
  <si>
    <t>Somma investita</t>
  </si>
  <si>
    <t>Interessi 1a</t>
  </si>
  <si>
    <t>EptaLT (Obblig.area M.L.T.)</t>
  </si>
  <si>
    <t>Grifobond (Bil.Obblig.misti)</t>
  </si>
  <si>
    <t>Somma restante   (B-C)</t>
  </si>
  <si>
    <t>Quantità di titoli acquistati (D:E)</t>
  </si>
  <si>
    <t>Nr. Di giorni:</t>
  </si>
  <si>
    <t>BOT (obbligazioni di Stato)</t>
  </si>
  <si>
    <t>Il mio profilo di rischio è ………………….., infatti...</t>
  </si>
  <si>
    <t xml:space="preserve">1) Il portafogli può essere modificato una sola volta e non prima di un mese, il martedì. Ogni modifica va autorizzata dall'insegnante e va registrata su EXCEL. </t>
  </si>
  <si>
    <r>
      <t>Titoli acquistati</t>
    </r>
    <r>
      <rPr>
        <sz val="10"/>
        <rFont val="Arial"/>
        <family val="0"/>
      </rPr>
      <t>: i nomi vanno scritti per intero e con esattezza</t>
    </r>
  </si>
  <si>
    <t>Numero di giorni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</si>
</sst>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/mm/yy"/>
    <numFmt numFmtId="165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14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5" borderId="1" xfId="0" applyFont="1" applyFill="1" applyBorder="1" applyAlignment="1">
      <alignment/>
    </xf>
    <xf numFmtId="1" fontId="2" fillId="5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5" borderId="1" xfId="0" applyNumberFormat="1" applyFon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/>
    </xf>
    <xf numFmtId="165" fontId="0" fillId="6" borderId="1" xfId="0" applyNumberFormat="1" applyFill="1" applyBorder="1" applyAlignment="1">
      <alignment/>
    </xf>
    <xf numFmtId="14" fontId="0" fillId="7" borderId="0" xfId="0" applyNumberFormat="1" applyFill="1" applyAlignment="1">
      <alignment/>
    </xf>
    <xf numFmtId="1" fontId="0" fillId="7" borderId="0" xfId="0" applyNumberFormat="1" applyFill="1" applyAlignment="1">
      <alignment horizontal="center"/>
    </xf>
    <xf numFmtId="0" fontId="2" fillId="8" borderId="1" xfId="0" applyFont="1" applyFill="1" applyBorder="1" applyAlignment="1">
      <alignment/>
    </xf>
    <xf numFmtId="165" fontId="2" fillId="8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9" borderId="1" xfId="0" applyFont="1" applyFill="1" applyBorder="1" applyAlignment="1">
      <alignment/>
    </xf>
    <xf numFmtId="0" fontId="0" fillId="9" borderId="1" xfId="0" applyFill="1" applyBorder="1" applyAlignment="1">
      <alignment/>
    </xf>
    <xf numFmtId="1" fontId="2" fillId="4" borderId="1" xfId="0" applyNumberFormat="1" applyFon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1">
      <selection activeCell="A20" sqref="A20:IV31"/>
    </sheetView>
  </sheetViews>
  <sheetFormatPr defaultColWidth="9.140625" defaultRowHeight="12.75"/>
  <cols>
    <col min="1" max="1" width="35.00390625" style="0" customWidth="1"/>
    <col min="2" max="3" width="9.7109375" style="0" customWidth="1"/>
    <col min="4" max="4" width="10.7109375" style="0" customWidth="1"/>
    <col min="5" max="5" width="11.57421875" style="0" customWidth="1"/>
    <col min="6" max="6" width="10.28125" style="0" customWidth="1"/>
  </cols>
  <sheetData>
    <row r="1" spans="1:6" ht="24.75" customHeight="1">
      <c r="A1" s="49" t="s">
        <v>18</v>
      </c>
      <c r="B1" s="50"/>
      <c r="C1" s="50"/>
      <c r="D1" s="50"/>
      <c r="E1" s="50"/>
      <c r="F1" s="51"/>
    </row>
    <row r="2" spans="1:6" s="42" customFormat="1" ht="53.25" customHeight="1">
      <c r="A2" s="40" t="s">
        <v>47</v>
      </c>
      <c r="B2" s="41" t="s">
        <v>37</v>
      </c>
      <c r="C2" s="41" t="s">
        <v>15</v>
      </c>
      <c r="D2" s="41" t="s">
        <v>41</v>
      </c>
      <c r="E2" s="41" t="s">
        <v>6</v>
      </c>
      <c r="F2" s="41" t="s">
        <v>42</v>
      </c>
    </row>
    <row r="3" spans="1:6" s="8" customFormat="1" ht="24.75" customHeight="1">
      <c r="A3" s="43" t="s">
        <v>0</v>
      </c>
      <c r="B3" s="44"/>
      <c r="C3" s="44"/>
      <c r="D3" s="44"/>
      <c r="E3" s="44"/>
      <c r="F3" s="44"/>
    </row>
    <row r="4" spans="1:6" ht="24.75" customHeight="1">
      <c r="A4" s="11"/>
      <c r="B4" s="11"/>
      <c r="C4" s="13"/>
      <c r="D4" s="13"/>
      <c r="E4" s="11"/>
      <c r="F4" s="13"/>
    </row>
    <row r="5" spans="1:6" ht="24.75" customHeight="1">
      <c r="A5" s="11"/>
      <c r="B5" s="11"/>
      <c r="C5" s="13"/>
      <c r="D5" s="13"/>
      <c r="E5" s="11"/>
      <c r="F5" s="13"/>
    </row>
    <row r="6" spans="1:6" ht="24.75" customHeight="1">
      <c r="A6" s="11"/>
      <c r="B6" s="11"/>
      <c r="C6" s="13"/>
      <c r="D6" s="13"/>
      <c r="E6" s="11"/>
      <c r="F6" s="13"/>
    </row>
    <row r="7" spans="1:6" ht="24.75" customHeight="1">
      <c r="A7" s="13" t="s">
        <v>29</v>
      </c>
      <c r="B7" s="13"/>
      <c r="C7" s="13"/>
      <c r="D7" s="13"/>
      <c r="E7" s="13"/>
      <c r="F7" s="13"/>
    </row>
    <row r="8" spans="1:6" s="8" customFormat="1" ht="24.75" customHeight="1">
      <c r="A8" s="43" t="s">
        <v>2</v>
      </c>
      <c r="B8" s="44"/>
      <c r="C8" s="44"/>
      <c r="D8" s="44"/>
      <c r="E8" s="44"/>
      <c r="F8" s="44"/>
    </row>
    <row r="9" spans="1:6" ht="24.75" customHeight="1">
      <c r="A9" s="11"/>
      <c r="B9" s="11"/>
      <c r="C9" s="13"/>
      <c r="D9" s="13"/>
      <c r="E9" s="11"/>
      <c r="F9" s="13"/>
    </row>
    <row r="10" spans="1:6" ht="24.75" customHeight="1">
      <c r="A10" s="11"/>
      <c r="B10" s="11"/>
      <c r="C10" s="13"/>
      <c r="D10" s="13"/>
      <c r="E10" s="11"/>
      <c r="F10" s="13"/>
    </row>
    <row r="11" spans="1:6" ht="24.75" customHeight="1">
      <c r="A11" s="11"/>
      <c r="B11" s="11"/>
      <c r="C11" s="13"/>
      <c r="D11" s="13"/>
      <c r="E11" s="11"/>
      <c r="F11" s="13"/>
    </row>
    <row r="12" spans="1:6" ht="24.75" customHeight="1">
      <c r="A12" s="13" t="s">
        <v>30</v>
      </c>
      <c r="B12" s="13"/>
      <c r="C12" s="13"/>
      <c r="D12" s="13"/>
      <c r="E12" s="13"/>
      <c r="F12" s="13"/>
    </row>
    <row r="13" spans="1:6" s="8" customFormat="1" ht="24.75" customHeight="1">
      <c r="A13" s="43" t="s">
        <v>3</v>
      </c>
      <c r="B13" s="44"/>
      <c r="C13" s="44"/>
      <c r="D13" s="44"/>
      <c r="E13" s="44"/>
      <c r="F13" s="44"/>
    </row>
    <row r="14" spans="1:6" ht="24.75" customHeight="1">
      <c r="A14" s="11"/>
      <c r="B14" s="11"/>
      <c r="C14" s="13"/>
      <c r="D14" s="13"/>
      <c r="E14" s="11"/>
      <c r="F14" s="13"/>
    </row>
    <row r="15" spans="1:6" ht="24.75" customHeight="1">
      <c r="A15" s="13" t="s">
        <v>31</v>
      </c>
      <c r="B15" s="13"/>
      <c r="C15" s="13"/>
      <c r="D15" s="13"/>
      <c r="E15" s="13"/>
      <c r="F15" s="13"/>
    </row>
    <row r="16" spans="1:6" s="8" customFormat="1" ht="24.75" customHeight="1">
      <c r="A16" s="43" t="s">
        <v>44</v>
      </c>
      <c r="B16" s="44"/>
      <c r="C16" s="44"/>
      <c r="D16" s="44"/>
      <c r="E16" s="44"/>
      <c r="F16" s="44"/>
    </row>
    <row r="17" spans="1:6" ht="24.75" customHeight="1">
      <c r="A17" s="11"/>
      <c r="B17" s="11"/>
      <c r="C17" s="13"/>
      <c r="D17" s="13"/>
      <c r="E17" s="11"/>
      <c r="F17" s="13"/>
    </row>
    <row r="18" spans="1:6" ht="24.75" customHeight="1">
      <c r="A18" s="13" t="s">
        <v>16</v>
      </c>
      <c r="B18" s="13">
        <v>50000</v>
      </c>
      <c r="C18" s="13">
        <v>330</v>
      </c>
      <c r="D18" s="13">
        <v>49670</v>
      </c>
      <c r="E18" s="13"/>
      <c r="F18" s="13"/>
    </row>
    <row r="19" spans="1:6" ht="30.75" customHeight="1">
      <c r="A19" s="52" t="s">
        <v>45</v>
      </c>
      <c r="B19" s="53"/>
      <c r="C19" s="53"/>
      <c r="D19" s="53"/>
      <c r="E19" s="53"/>
      <c r="F19" s="53"/>
    </row>
    <row r="20" ht="12.75">
      <c r="A20" t="s">
        <v>10</v>
      </c>
    </row>
    <row r="21" spans="1:6" s="1" customFormat="1" ht="30" customHeight="1">
      <c r="A21" s="48" t="s">
        <v>46</v>
      </c>
      <c r="B21" s="48"/>
      <c r="C21" s="48"/>
      <c r="D21" s="48"/>
      <c r="E21" s="48"/>
      <c r="F21" s="48"/>
    </row>
    <row r="22" s="1" customFormat="1" ht="6.75" customHeight="1"/>
    <row r="23" spans="1:6" s="1" customFormat="1" ht="24.75" customHeight="1">
      <c r="A23" s="48" t="s">
        <v>11</v>
      </c>
      <c r="B23" s="48"/>
      <c r="C23" s="48"/>
      <c r="D23" s="48"/>
      <c r="E23" s="48"/>
      <c r="F23" s="48"/>
    </row>
    <row r="24" s="1" customFormat="1" ht="6" customHeight="1"/>
    <row r="25" spans="1:6" s="1" customFormat="1" ht="12.75">
      <c r="A25" s="48" t="s">
        <v>12</v>
      </c>
      <c r="B25" s="48"/>
      <c r="C25" s="48"/>
      <c r="D25" s="48"/>
      <c r="E25" s="48"/>
      <c r="F25" s="48"/>
    </row>
    <row r="26" s="1" customFormat="1" ht="5.25" customHeight="1"/>
    <row r="27" spans="1:6" s="1" customFormat="1" ht="25.5" customHeight="1">
      <c r="A27" s="48" t="s">
        <v>13</v>
      </c>
      <c r="B27" s="48"/>
      <c r="C27" s="48"/>
      <c r="D27" s="48"/>
      <c r="E27" s="48"/>
      <c r="F27" s="48"/>
    </row>
    <row r="28" s="1" customFormat="1" ht="6.75" customHeight="1"/>
    <row r="29" spans="1:6" s="1" customFormat="1" ht="24" customHeight="1">
      <c r="A29" s="48" t="s">
        <v>14</v>
      </c>
      <c r="B29" s="48"/>
      <c r="C29" s="48"/>
      <c r="D29" s="48"/>
      <c r="E29" s="48"/>
      <c r="F29" s="48"/>
    </row>
    <row r="30" s="1" customFormat="1" ht="6" customHeight="1"/>
    <row r="31" spans="1:6" s="1" customFormat="1" ht="40.5" customHeight="1">
      <c r="A31" s="48" t="s">
        <v>17</v>
      </c>
      <c r="B31" s="48"/>
      <c r="C31" s="48"/>
      <c r="D31" s="48"/>
      <c r="E31" s="48"/>
      <c r="F31" s="48"/>
    </row>
  </sheetData>
  <mergeCells count="8">
    <mergeCell ref="A29:F29"/>
    <mergeCell ref="A31:F31"/>
    <mergeCell ref="A1:F1"/>
    <mergeCell ref="A19:F19"/>
    <mergeCell ref="A21:F21"/>
    <mergeCell ref="A23:F23"/>
    <mergeCell ref="A25:F25"/>
    <mergeCell ref="A27:F27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F14" sqref="F14"/>
    </sheetView>
  </sheetViews>
  <sheetFormatPr defaultColWidth="9.140625" defaultRowHeight="12.75"/>
  <cols>
    <col min="1" max="1" width="36.00390625" style="0" customWidth="1"/>
    <col min="2" max="2" width="12.421875" style="0" customWidth="1"/>
    <col min="3" max="3" width="9.57421875" style="0" customWidth="1"/>
    <col min="4" max="4" width="12.8515625" style="0" customWidth="1"/>
    <col min="6" max="6" width="14.421875" style="0" customWidth="1"/>
  </cols>
  <sheetData>
    <row r="1" spans="1:6" s="2" customFormat="1" ht="15.75">
      <c r="A1" s="54" t="s">
        <v>18</v>
      </c>
      <c r="B1" s="50"/>
      <c r="C1" s="50"/>
      <c r="D1" s="50"/>
      <c r="E1" s="50"/>
      <c r="F1" s="51"/>
    </row>
    <row r="2" spans="1:6" s="39" customFormat="1" ht="62.25" customHeight="1">
      <c r="A2" s="38" t="s">
        <v>4</v>
      </c>
      <c r="B2" s="38" t="s">
        <v>5</v>
      </c>
      <c r="C2" s="38" t="s">
        <v>15</v>
      </c>
      <c r="D2" s="38" t="s">
        <v>41</v>
      </c>
      <c r="E2" s="38" t="s">
        <v>6</v>
      </c>
      <c r="F2" s="38" t="s">
        <v>42</v>
      </c>
    </row>
    <row r="3" spans="1:6" ht="15">
      <c r="A3" s="6" t="s">
        <v>0</v>
      </c>
      <c r="B3" s="6"/>
      <c r="C3" s="6"/>
      <c r="D3" s="6"/>
      <c r="E3" s="6"/>
      <c r="F3" s="6"/>
    </row>
    <row r="4" spans="1:6" ht="24.75" customHeight="1">
      <c r="A4" s="36" t="s">
        <v>32</v>
      </c>
      <c r="B4" s="36">
        <v>5000</v>
      </c>
      <c r="C4" s="5">
        <f>B4/100*1</f>
        <v>50</v>
      </c>
      <c r="D4" s="5">
        <f>B4-C4</f>
        <v>4950</v>
      </c>
      <c r="E4" s="37">
        <v>1.768</v>
      </c>
      <c r="F4" s="23">
        <f>D4/E4</f>
        <v>2799.7737556561087</v>
      </c>
    </row>
    <row r="5" spans="1:6" ht="24.75" customHeight="1">
      <c r="A5" s="36" t="s">
        <v>33</v>
      </c>
      <c r="B5" s="36">
        <v>5000</v>
      </c>
      <c r="C5" s="5">
        <f>B5/100*1</f>
        <v>50</v>
      </c>
      <c r="D5" s="5">
        <f>B5-C5</f>
        <v>4950</v>
      </c>
      <c r="E5" s="37">
        <v>6.139</v>
      </c>
      <c r="F5" s="23">
        <f aca="true" t="shared" si="0" ref="F5:F11">D5/E5</f>
        <v>806.3202475973285</v>
      </c>
    </row>
    <row r="6" spans="1:6" ht="24.75" customHeight="1">
      <c r="A6" s="36" t="s">
        <v>34</v>
      </c>
      <c r="B6" s="36">
        <v>5000</v>
      </c>
      <c r="C6" s="5">
        <f>B6/100*1</f>
        <v>50</v>
      </c>
      <c r="D6" s="5">
        <f>B6-C6</f>
        <v>4950</v>
      </c>
      <c r="E6" s="37">
        <v>1.9</v>
      </c>
      <c r="F6" s="23">
        <f t="shared" si="0"/>
        <v>2605.263157894737</v>
      </c>
    </row>
    <row r="7" spans="1:6" ht="24.75" customHeight="1">
      <c r="A7" s="20" t="s">
        <v>29</v>
      </c>
      <c r="B7" s="21">
        <f>SUM(B4:B6)</f>
        <v>15000</v>
      </c>
      <c r="C7" s="21">
        <f>SUM(C4:C6)</f>
        <v>150</v>
      </c>
      <c r="D7" s="21">
        <f>SUM(D4:D6)</f>
        <v>14850</v>
      </c>
      <c r="E7" s="24"/>
      <c r="F7" s="24"/>
    </row>
    <row r="8" spans="1:6" ht="15">
      <c r="A8" s="6" t="s">
        <v>2</v>
      </c>
      <c r="B8" s="6"/>
      <c r="C8" s="6"/>
      <c r="D8" s="6"/>
      <c r="E8" s="6"/>
      <c r="F8" s="6"/>
    </row>
    <row r="9" spans="1:6" ht="24.75" customHeight="1">
      <c r="A9" s="36" t="s">
        <v>35</v>
      </c>
      <c r="B9" s="36">
        <v>5000</v>
      </c>
      <c r="C9" s="5">
        <f>B9/100*1</f>
        <v>50</v>
      </c>
      <c r="D9" s="5">
        <f>B9-C9</f>
        <v>4950</v>
      </c>
      <c r="E9" s="37">
        <v>26.37</v>
      </c>
      <c r="F9" s="23">
        <f t="shared" si="0"/>
        <v>187.71331058020476</v>
      </c>
    </row>
    <row r="10" spans="1:6" ht="24.75" customHeight="1">
      <c r="A10" s="36" t="s">
        <v>40</v>
      </c>
      <c r="B10" s="36">
        <v>5000</v>
      </c>
      <c r="C10" s="5">
        <f>B10/100*1</f>
        <v>50</v>
      </c>
      <c r="D10" s="5">
        <f>B10-C10</f>
        <v>4950</v>
      </c>
      <c r="E10" s="37">
        <v>6.753</v>
      </c>
      <c r="F10" s="23">
        <f t="shared" si="0"/>
        <v>733.0075521990226</v>
      </c>
    </row>
    <row r="11" spans="1:6" ht="24.75" customHeight="1">
      <c r="A11" s="36" t="s">
        <v>39</v>
      </c>
      <c r="B11" s="36">
        <v>5000</v>
      </c>
      <c r="C11" s="5">
        <f>B11/100*1</f>
        <v>50</v>
      </c>
      <c r="D11" s="5">
        <f>B11-C11</f>
        <v>4950</v>
      </c>
      <c r="E11" s="37">
        <v>7.073</v>
      </c>
      <c r="F11" s="23">
        <f t="shared" si="0"/>
        <v>699.8444790046656</v>
      </c>
    </row>
    <row r="12" spans="1:6" ht="24.75" customHeight="1">
      <c r="A12" s="20" t="s">
        <v>30</v>
      </c>
      <c r="B12" s="20">
        <f>SUM(B9:B11)</f>
        <v>15000</v>
      </c>
      <c r="C12" s="20">
        <f>SUM(C9:C11)</f>
        <v>150</v>
      </c>
      <c r="D12" s="20">
        <f>SUM(D9:D11)</f>
        <v>14850</v>
      </c>
      <c r="E12" s="24"/>
      <c r="F12" s="24"/>
    </row>
    <row r="13" spans="1:6" ht="15">
      <c r="A13" s="6" t="s">
        <v>3</v>
      </c>
      <c r="B13" s="6"/>
      <c r="C13" s="6"/>
      <c r="D13" s="6"/>
      <c r="E13" s="6"/>
      <c r="F13" s="6"/>
    </row>
    <row r="14" spans="1:6" ht="24.75" customHeight="1">
      <c r="A14" s="36" t="s">
        <v>36</v>
      </c>
      <c r="B14" s="36">
        <v>3000</v>
      </c>
      <c r="C14" s="5">
        <f>B14/100*1</f>
        <v>30</v>
      </c>
      <c r="D14" s="5">
        <f>B14-C14</f>
        <v>2970</v>
      </c>
      <c r="E14" s="37">
        <v>1.781</v>
      </c>
      <c r="F14" s="23">
        <f>D14*E14</f>
        <v>5289.57</v>
      </c>
    </row>
    <row r="15" spans="1:6" ht="24.75" customHeight="1">
      <c r="A15" s="20" t="s">
        <v>31</v>
      </c>
      <c r="B15" s="20">
        <f>SUM(B14:B14)</f>
        <v>3000</v>
      </c>
      <c r="C15" s="20">
        <f>SUM(C14:C14)</f>
        <v>30</v>
      </c>
      <c r="D15" s="20">
        <f>SUM(D14:D14)</f>
        <v>2970</v>
      </c>
      <c r="E15" s="24"/>
      <c r="F15" s="20"/>
    </row>
    <row r="16" spans="1:6" ht="15">
      <c r="A16" s="6" t="s">
        <v>1</v>
      </c>
      <c r="B16" s="6"/>
      <c r="C16" s="6"/>
      <c r="D16" s="6"/>
      <c r="E16" s="6"/>
      <c r="F16" s="6"/>
    </row>
    <row r="17" spans="1:6" ht="24.75" customHeight="1">
      <c r="A17" s="5"/>
      <c r="B17" s="36">
        <v>17000</v>
      </c>
      <c r="C17" s="5"/>
      <c r="D17" s="5"/>
      <c r="E17" s="23"/>
      <c r="F17" s="5"/>
    </row>
    <row r="18" spans="1:6" ht="15">
      <c r="A18" s="9" t="s">
        <v>16</v>
      </c>
      <c r="B18" s="22">
        <f>B7+B12+B15+B17</f>
        <v>50000</v>
      </c>
      <c r="C18" s="22">
        <f>C7+C12+C15+C17</f>
        <v>330</v>
      </c>
      <c r="D18" s="22">
        <f>D7+D12+D15+B17</f>
        <v>49670</v>
      </c>
      <c r="E18" s="25"/>
      <c r="F18" s="9"/>
    </row>
    <row r="19" spans="1:6" ht="15">
      <c r="A19" s="3"/>
      <c r="B19" s="3"/>
      <c r="C19" s="3"/>
      <c r="D19" s="3"/>
      <c r="E19" s="3"/>
      <c r="F19" s="3"/>
    </row>
    <row r="20" ht="12.75">
      <c r="A20" t="s">
        <v>10</v>
      </c>
    </row>
    <row r="21" spans="1:6" s="1" customFormat="1" ht="30" customHeight="1">
      <c r="A21" s="48" t="s">
        <v>46</v>
      </c>
      <c r="B21" s="48"/>
      <c r="C21" s="48"/>
      <c r="D21" s="48"/>
      <c r="E21" s="48"/>
      <c r="F21" s="48"/>
    </row>
    <row r="22" s="1" customFormat="1" ht="6.75" customHeight="1"/>
    <row r="23" spans="1:6" s="1" customFormat="1" ht="24.75" customHeight="1">
      <c r="A23" s="48" t="s">
        <v>11</v>
      </c>
      <c r="B23" s="48"/>
      <c r="C23" s="48"/>
      <c r="D23" s="48"/>
      <c r="E23" s="48"/>
      <c r="F23" s="48"/>
    </row>
    <row r="24" s="1" customFormat="1" ht="6" customHeight="1"/>
    <row r="25" spans="1:6" s="1" customFormat="1" ht="12.75">
      <c r="A25" s="48" t="s">
        <v>12</v>
      </c>
      <c r="B25" s="48"/>
      <c r="C25" s="48"/>
      <c r="D25" s="48"/>
      <c r="E25" s="48"/>
      <c r="F25" s="48"/>
    </row>
    <row r="26" s="1" customFormat="1" ht="5.25" customHeight="1"/>
    <row r="27" spans="1:6" s="1" customFormat="1" ht="25.5" customHeight="1">
      <c r="A27" s="48" t="s">
        <v>13</v>
      </c>
      <c r="B27" s="48"/>
      <c r="C27" s="48"/>
      <c r="D27" s="48"/>
      <c r="E27" s="48"/>
      <c r="F27" s="48"/>
    </row>
    <row r="28" s="1" customFormat="1" ht="6.75" customHeight="1"/>
    <row r="29" spans="1:6" s="1" customFormat="1" ht="24" customHeight="1">
      <c r="A29" s="48" t="s">
        <v>14</v>
      </c>
      <c r="B29" s="48"/>
      <c r="C29" s="48"/>
      <c r="D29" s="48"/>
      <c r="E29" s="48"/>
      <c r="F29" s="48"/>
    </row>
    <row r="30" s="1" customFormat="1" ht="6" customHeight="1"/>
    <row r="31" spans="1:6" s="1" customFormat="1" ht="40.5" customHeight="1">
      <c r="A31" s="48" t="s">
        <v>17</v>
      </c>
      <c r="B31" s="48"/>
      <c r="C31" s="48"/>
      <c r="D31" s="48"/>
      <c r="E31" s="48"/>
      <c r="F31" s="48"/>
    </row>
  </sheetData>
  <mergeCells count="7">
    <mergeCell ref="A1:F1"/>
    <mergeCell ref="A29:F29"/>
    <mergeCell ref="A31:F31"/>
    <mergeCell ref="A21:F21"/>
    <mergeCell ref="A23:F23"/>
    <mergeCell ref="A25:F25"/>
    <mergeCell ref="A27:F27"/>
  </mergeCell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9">
      <selection activeCell="F27" sqref="F27"/>
    </sheetView>
  </sheetViews>
  <sheetFormatPr defaultColWidth="9.140625" defaultRowHeight="12.75"/>
  <cols>
    <col min="1" max="1" width="36.57421875" style="0" customWidth="1"/>
    <col min="2" max="2" width="10.8515625" style="0" customWidth="1"/>
    <col min="3" max="3" width="10.140625" style="0" customWidth="1"/>
    <col min="4" max="4" width="10.140625" style="0" bestFit="1" customWidth="1"/>
    <col min="5" max="5" width="10.140625" style="0" customWidth="1"/>
    <col min="6" max="16" width="12.7109375" style="0" customWidth="1"/>
  </cols>
  <sheetData>
    <row r="1" spans="1:4" ht="12.75">
      <c r="A1" s="34" t="s">
        <v>43</v>
      </c>
      <c r="B1" s="35">
        <f ca="1">NOW()-37909</f>
        <v>62.33524548610876</v>
      </c>
      <c r="D1" s="19"/>
    </row>
    <row r="2" spans="1:16" ht="25.5">
      <c r="A2" s="4" t="s">
        <v>21</v>
      </c>
      <c r="B2" s="11" t="s">
        <v>19</v>
      </c>
      <c r="C2" s="31" t="s">
        <v>24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8" customFormat="1" ht="15">
      <c r="A3" s="6" t="s">
        <v>0</v>
      </c>
      <c r="B3" s="12">
        <v>37908</v>
      </c>
      <c r="C3" s="12">
        <v>37908</v>
      </c>
      <c r="D3" s="12"/>
      <c r="E3" s="12">
        <v>37908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>
      <c r="A4" s="5" t="str">
        <f>Portafoglio!A4</f>
        <v>A.S. Roma</v>
      </c>
      <c r="B4" s="26">
        <f>Portafoglio!F4</f>
        <v>2799.7737556561087</v>
      </c>
      <c r="C4" s="11">
        <f>Portafoglio!E4</f>
        <v>1.768</v>
      </c>
      <c r="D4" s="11" t="s">
        <v>22</v>
      </c>
      <c r="E4" s="26">
        <f>C4</f>
        <v>1.768</v>
      </c>
      <c r="F4" s="26"/>
      <c r="G4" s="26"/>
      <c r="H4" s="26"/>
      <c r="I4" s="26"/>
      <c r="J4" s="26"/>
      <c r="K4" s="26"/>
      <c r="L4" s="26"/>
      <c r="M4" s="26"/>
      <c r="N4" s="26"/>
      <c r="O4" s="11"/>
      <c r="P4" s="11"/>
    </row>
    <row r="5" spans="1:16" ht="15">
      <c r="A5" s="5" t="s">
        <v>7</v>
      </c>
      <c r="B5" s="26"/>
      <c r="C5" s="11"/>
      <c r="D5" s="11" t="s">
        <v>20</v>
      </c>
      <c r="E5" s="26">
        <f>100/AZvaloreA*E4</f>
        <v>100</v>
      </c>
      <c r="F5" s="26">
        <f aca="true" t="shared" si="0" ref="F5:P5">100/AZvaloreA*F4</f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6">
        <f t="shared" si="0"/>
        <v>0</v>
      </c>
      <c r="P5" s="26">
        <f t="shared" si="0"/>
        <v>0</v>
      </c>
    </row>
    <row r="6" spans="1:16" ht="15">
      <c r="A6" s="5" t="s">
        <v>7</v>
      </c>
      <c r="B6" s="26"/>
      <c r="C6" s="11"/>
      <c r="D6" s="11" t="s">
        <v>23</v>
      </c>
      <c r="E6" s="26">
        <f>AZquantitàA*E4</f>
        <v>4950</v>
      </c>
      <c r="F6" s="26">
        <f aca="true" t="shared" si="1" ref="F6:P6">AZquantitàA*F4</f>
        <v>0</v>
      </c>
      <c r="G6" s="26">
        <f t="shared" si="1"/>
        <v>0</v>
      </c>
      <c r="H6" s="26">
        <f t="shared" si="1"/>
        <v>0</v>
      </c>
      <c r="I6" s="26">
        <f t="shared" si="1"/>
        <v>0</v>
      </c>
      <c r="J6" s="26">
        <f t="shared" si="1"/>
        <v>0</v>
      </c>
      <c r="K6" s="26">
        <f t="shared" si="1"/>
        <v>0</v>
      </c>
      <c r="L6" s="26">
        <f t="shared" si="1"/>
        <v>0</v>
      </c>
      <c r="M6" s="26">
        <f t="shared" si="1"/>
        <v>0</v>
      </c>
      <c r="N6" s="26">
        <f t="shared" si="1"/>
        <v>0</v>
      </c>
      <c r="O6" s="26">
        <f t="shared" si="1"/>
        <v>0</v>
      </c>
      <c r="P6" s="26">
        <f t="shared" si="1"/>
        <v>0</v>
      </c>
    </row>
    <row r="7" spans="1:16" ht="15">
      <c r="A7" s="5" t="str">
        <f>Portafoglio!A5</f>
        <v>Mondadori</v>
      </c>
      <c r="B7" s="26">
        <f>Portafoglio!F5</f>
        <v>806.3202475973285</v>
      </c>
      <c r="C7" s="11">
        <f>Portafoglio!E5</f>
        <v>6.139</v>
      </c>
      <c r="D7" s="11" t="s">
        <v>22</v>
      </c>
      <c r="E7" s="26">
        <f>C7</f>
        <v>6.139</v>
      </c>
      <c r="F7" s="26"/>
      <c r="G7" s="26"/>
      <c r="H7" s="26"/>
      <c r="I7" s="26"/>
      <c r="J7" s="26"/>
      <c r="K7" s="26"/>
      <c r="L7" s="26"/>
      <c r="M7" s="26"/>
      <c r="N7" s="26"/>
      <c r="O7" s="11"/>
      <c r="P7" s="11"/>
    </row>
    <row r="8" spans="1:16" ht="15">
      <c r="A8" s="5" t="s">
        <v>8</v>
      </c>
      <c r="B8" s="26"/>
      <c r="C8" s="11"/>
      <c r="D8" s="11" t="s">
        <v>20</v>
      </c>
      <c r="E8" s="26">
        <f>100/AZvaloreB*E7</f>
        <v>100.00000000000001</v>
      </c>
      <c r="F8" s="26">
        <f aca="true" t="shared" si="2" ref="F8:P8">100/AZvaloreB*F7</f>
        <v>0</v>
      </c>
      <c r="G8" s="26">
        <f t="shared" si="2"/>
        <v>0</v>
      </c>
      <c r="H8" s="26">
        <f t="shared" si="2"/>
        <v>0</v>
      </c>
      <c r="I8" s="26">
        <f t="shared" si="2"/>
        <v>0</v>
      </c>
      <c r="J8" s="26">
        <f t="shared" si="2"/>
        <v>0</v>
      </c>
      <c r="K8" s="26">
        <f t="shared" si="2"/>
        <v>0</v>
      </c>
      <c r="L8" s="26">
        <f t="shared" si="2"/>
        <v>0</v>
      </c>
      <c r="M8" s="26">
        <f t="shared" si="2"/>
        <v>0</v>
      </c>
      <c r="N8" s="26">
        <f t="shared" si="2"/>
        <v>0</v>
      </c>
      <c r="O8" s="26">
        <f t="shared" si="2"/>
        <v>0</v>
      </c>
      <c r="P8" s="26">
        <f t="shared" si="2"/>
        <v>0</v>
      </c>
    </row>
    <row r="9" spans="1:16" ht="15">
      <c r="A9" s="5" t="s">
        <v>8</v>
      </c>
      <c r="B9" s="26"/>
      <c r="C9" s="11"/>
      <c r="D9" s="11" t="s">
        <v>23</v>
      </c>
      <c r="E9" s="26">
        <f>AZquantitàB*E7</f>
        <v>4950</v>
      </c>
      <c r="F9" s="26">
        <f aca="true" t="shared" si="3" ref="F9:P9">AZquantitàB*F7</f>
        <v>0</v>
      </c>
      <c r="G9" s="26">
        <f t="shared" si="3"/>
        <v>0</v>
      </c>
      <c r="H9" s="26">
        <f t="shared" si="3"/>
        <v>0</v>
      </c>
      <c r="I9" s="26">
        <f t="shared" si="3"/>
        <v>0</v>
      </c>
      <c r="J9" s="26">
        <f t="shared" si="3"/>
        <v>0</v>
      </c>
      <c r="K9" s="26">
        <f t="shared" si="3"/>
        <v>0</v>
      </c>
      <c r="L9" s="26">
        <f t="shared" si="3"/>
        <v>0</v>
      </c>
      <c r="M9" s="26">
        <f t="shared" si="3"/>
        <v>0</v>
      </c>
      <c r="N9" s="26">
        <f t="shared" si="3"/>
        <v>0</v>
      </c>
      <c r="O9" s="26">
        <f t="shared" si="3"/>
        <v>0</v>
      </c>
      <c r="P9" s="26">
        <f t="shared" si="3"/>
        <v>0</v>
      </c>
    </row>
    <row r="10" spans="1:16" ht="15">
      <c r="A10" s="5" t="str">
        <f>Portafoglio!A6</f>
        <v>Snia</v>
      </c>
      <c r="B10" s="26">
        <f>Portafoglio!F6</f>
        <v>2605.263157894737</v>
      </c>
      <c r="C10" s="11">
        <f>Portafoglio!E6</f>
        <v>1.9</v>
      </c>
      <c r="D10" s="11" t="s">
        <v>22</v>
      </c>
      <c r="E10" s="26">
        <f>C10</f>
        <v>1.9</v>
      </c>
      <c r="F10" s="26"/>
      <c r="G10" s="26"/>
      <c r="H10" s="26"/>
      <c r="I10" s="26"/>
      <c r="J10" s="26"/>
      <c r="K10" s="26"/>
      <c r="L10" s="26"/>
      <c r="M10" s="26"/>
      <c r="N10" s="26"/>
      <c r="O10" s="11"/>
      <c r="P10" s="11"/>
    </row>
    <row r="11" spans="1:16" ht="15">
      <c r="A11" s="5" t="s">
        <v>9</v>
      </c>
      <c r="B11" s="26"/>
      <c r="C11" s="11"/>
      <c r="D11" s="11" t="s">
        <v>20</v>
      </c>
      <c r="E11" s="26">
        <f>AZvaloreC*E10</f>
        <v>3.61</v>
      </c>
      <c r="F11" s="26">
        <f aca="true" t="shared" si="4" ref="F11:P11">AZvaloreC*F10</f>
        <v>0</v>
      </c>
      <c r="G11" s="26">
        <f t="shared" si="4"/>
        <v>0</v>
      </c>
      <c r="H11" s="26">
        <f t="shared" si="4"/>
        <v>0</v>
      </c>
      <c r="I11" s="26">
        <f t="shared" si="4"/>
        <v>0</v>
      </c>
      <c r="J11" s="26">
        <f t="shared" si="4"/>
        <v>0</v>
      </c>
      <c r="K11" s="26">
        <f t="shared" si="4"/>
        <v>0</v>
      </c>
      <c r="L11" s="26">
        <f t="shared" si="4"/>
        <v>0</v>
      </c>
      <c r="M11" s="26">
        <f t="shared" si="4"/>
        <v>0</v>
      </c>
      <c r="N11" s="26">
        <f t="shared" si="4"/>
        <v>0</v>
      </c>
      <c r="O11" s="26">
        <f t="shared" si="4"/>
        <v>0</v>
      </c>
      <c r="P11" s="26">
        <f t="shared" si="4"/>
        <v>0</v>
      </c>
    </row>
    <row r="12" spans="1:16" ht="15">
      <c r="A12" s="5" t="s">
        <v>9</v>
      </c>
      <c r="B12" s="26"/>
      <c r="C12" s="11"/>
      <c r="D12" s="11" t="s">
        <v>23</v>
      </c>
      <c r="E12" s="26">
        <f>AZquantitàC*E10</f>
        <v>4950</v>
      </c>
      <c r="F12" s="26">
        <f aca="true" t="shared" si="5" ref="F12:P12">AZquantitàC*F10</f>
        <v>0</v>
      </c>
      <c r="G12" s="26">
        <f t="shared" si="5"/>
        <v>0</v>
      </c>
      <c r="H12" s="26">
        <f t="shared" si="5"/>
        <v>0</v>
      </c>
      <c r="I12" s="26">
        <f t="shared" si="5"/>
        <v>0</v>
      </c>
      <c r="J12" s="26">
        <f t="shared" si="5"/>
        <v>0</v>
      </c>
      <c r="K12" s="26">
        <f t="shared" si="5"/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6">
        <f t="shared" si="5"/>
        <v>0</v>
      </c>
    </row>
    <row r="13" spans="1:16" s="17" customFormat="1" ht="15">
      <c r="A13" s="15" t="s">
        <v>25</v>
      </c>
      <c r="B13" s="27"/>
      <c r="C13" s="16"/>
      <c r="D13" s="16"/>
      <c r="E13" s="27">
        <f>E6+E9+E12</f>
        <v>14850</v>
      </c>
      <c r="F13" s="27">
        <f aca="true" t="shared" si="6" ref="F13:P13">F6+F9+F12</f>
        <v>0</v>
      </c>
      <c r="G13" s="27">
        <f t="shared" si="6"/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</row>
    <row r="14" spans="1:16" s="8" customFormat="1" ht="15">
      <c r="A14" s="6" t="s">
        <v>2</v>
      </c>
      <c r="B14" s="28"/>
      <c r="C14" s="13"/>
      <c r="D14" s="1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3"/>
      <c r="P14" s="13"/>
    </row>
    <row r="15" spans="1:16" ht="15">
      <c r="A15" s="7" t="str">
        <f>Portafoglio!A9</f>
        <v>ArcaBB (bilanciati)</v>
      </c>
      <c r="B15" s="26">
        <f>Portafoglio!F9</f>
        <v>187.71331058020476</v>
      </c>
      <c r="C15" s="11">
        <f>Portafoglio!E9</f>
        <v>26.37</v>
      </c>
      <c r="D15" s="11" t="s">
        <v>22</v>
      </c>
      <c r="E15" s="26">
        <f>C15</f>
        <v>26.37</v>
      </c>
      <c r="F15" s="26"/>
      <c r="G15" s="26"/>
      <c r="H15" s="26"/>
      <c r="I15" s="26"/>
      <c r="J15" s="26"/>
      <c r="K15" s="26"/>
      <c r="L15" s="26"/>
      <c r="M15" s="26"/>
      <c r="N15" s="26"/>
      <c r="O15" s="11"/>
      <c r="P15" s="11"/>
    </row>
    <row r="16" spans="1:16" ht="15">
      <c r="A16" s="7" t="s">
        <v>7</v>
      </c>
      <c r="B16" s="26"/>
      <c r="C16" s="11"/>
      <c r="D16" s="11" t="s">
        <v>20</v>
      </c>
      <c r="E16" s="26">
        <f>100/FOvaloreA*E15</f>
        <v>100</v>
      </c>
      <c r="F16" s="26">
        <f aca="true" t="shared" si="7" ref="F16:P16">100/FOvaloreA*F15</f>
        <v>0</v>
      </c>
      <c r="G16" s="26">
        <f t="shared" si="7"/>
        <v>0</v>
      </c>
      <c r="H16" s="26">
        <f t="shared" si="7"/>
        <v>0</v>
      </c>
      <c r="I16" s="26">
        <f t="shared" si="7"/>
        <v>0</v>
      </c>
      <c r="J16" s="26">
        <f t="shared" si="7"/>
        <v>0</v>
      </c>
      <c r="K16" s="26">
        <f t="shared" si="7"/>
        <v>0</v>
      </c>
      <c r="L16" s="26">
        <f t="shared" si="7"/>
        <v>0</v>
      </c>
      <c r="M16" s="26">
        <f t="shared" si="7"/>
        <v>0</v>
      </c>
      <c r="N16" s="26">
        <f t="shared" si="7"/>
        <v>0</v>
      </c>
      <c r="O16" s="26">
        <f t="shared" si="7"/>
        <v>0</v>
      </c>
      <c r="P16" s="26">
        <f t="shared" si="7"/>
        <v>0</v>
      </c>
    </row>
    <row r="17" spans="1:16" ht="15">
      <c r="A17" s="7" t="s">
        <v>7</v>
      </c>
      <c r="B17" s="26"/>
      <c r="C17" s="11"/>
      <c r="D17" s="11" t="s">
        <v>23</v>
      </c>
      <c r="E17" s="26">
        <f>FOquantitàA*E15</f>
        <v>4950</v>
      </c>
      <c r="F17" s="26">
        <f aca="true" t="shared" si="8" ref="F17:P17">FOquantitàA*F15</f>
        <v>0</v>
      </c>
      <c r="G17" s="26">
        <f t="shared" si="8"/>
        <v>0</v>
      </c>
      <c r="H17" s="26">
        <f t="shared" si="8"/>
        <v>0</v>
      </c>
      <c r="I17" s="26">
        <f t="shared" si="8"/>
        <v>0</v>
      </c>
      <c r="J17" s="26">
        <f t="shared" si="8"/>
        <v>0</v>
      </c>
      <c r="K17" s="26">
        <f t="shared" si="8"/>
        <v>0</v>
      </c>
      <c r="L17" s="26">
        <f t="shared" si="8"/>
        <v>0</v>
      </c>
      <c r="M17" s="26">
        <f t="shared" si="8"/>
        <v>0</v>
      </c>
      <c r="N17" s="26">
        <f t="shared" si="8"/>
        <v>0</v>
      </c>
      <c r="O17" s="26">
        <f t="shared" si="8"/>
        <v>0</v>
      </c>
      <c r="P17" s="26">
        <f t="shared" si="8"/>
        <v>0</v>
      </c>
    </row>
    <row r="18" spans="1:16" ht="15">
      <c r="A18" s="7" t="str">
        <f>Portafoglio!A10</f>
        <v>Grifobond (Bil.Obblig.misti)</v>
      </c>
      <c r="B18" s="26">
        <f>Portafoglio!F10</f>
        <v>733.0075521990226</v>
      </c>
      <c r="C18" s="11">
        <f>Portafoglio!E10</f>
        <v>6.753</v>
      </c>
      <c r="D18" s="11" t="s">
        <v>22</v>
      </c>
      <c r="E18" s="26">
        <f>C18</f>
        <v>6.753</v>
      </c>
      <c r="F18" s="26"/>
      <c r="G18" s="26"/>
      <c r="H18" s="26"/>
      <c r="I18" s="26"/>
      <c r="J18" s="26"/>
      <c r="K18" s="26"/>
      <c r="L18" s="26"/>
      <c r="M18" s="26"/>
      <c r="N18" s="26"/>
      <c r="O18" s="11"/>
      <c r="P18" s="11"/>
    </row>
    <row r="19" spans="1:16" ht="15">
      <c r="A19" s="5" t="s">
        <v>8</v>
      </c>
      <c r="B19" s="26"/>
      <c r="C19" s="11"/>
      <c r="D19" s="11" t="s">
        <v>20</v>
      </c>
      <c r="E19" s="26">
        <f>100/FOvaloreB*E18</f>
        <v>100</v>
      </c>
      <c r="F19" s="26">
        <f aca="true" t="shared" si="9" ref="F19:P19">100/FOvaloreB*F18</f>
        <v>0</v>
      </c>
      <c r="G19" s="26">
        <f t="shared" si="9"/>
        <v>0</v>
      </c>
      <c r="H19" s="26">
        <f t="shared" si="9"/>
        <v>0</v>
      </c>
      <c r="I19" s="26">
        <f t="shared" si="9"/>
        <v>0</v>
      </c>
      <c r="J19" s="26">
        <f t="shared" si="9"/>
        <v>0</v>
      </c>
      <c r="K19" s="26">
        <f t="shared" si="9"/>
        <v>0</v>
      </c>
      <c r="L19" s="26">
        <f t="shared" si="9"/>
        <v>0</v>
      </c>
      <c r="M19" s="26">
        <f t="shared" si="9"/>
        <v>0</v>
      </c>
      <c r="N19" s="26">
        <f t="shared" si="9"/>
        <v>0</v>
      </c>
      <c r="O19" s="26">
        <f t="shared" si="9"/>
        <v>0</v>
      </c>
      <c r="P19" s="26">
        <f t="shared" si="9"/>
        <v>0</v>
      </c>
    </row>
    <row r="20" spans="1:16" ht="15">
      <c r="A20" s="5" t="s">
        <v>8</v>
      </c>
      <c r="B20" s="26"/>
      <c r="C20" s="11"/>
      <c r="D20" s="11" t="s">
        <v>23</v>
      </c>
      <c r="E20" s="26">
        <f>FOquantitàB*E18</f>
        <v>4950</v>
      </c>
      <c r="F20" s="26">
        <f aca="true" t="shared" si="10" ref="F20:P20">FOquantitàB*F18</f>
        <v>0</v>
      </c>
      <c r="G20" s="26">
        <f t="shared" si="10"/>
        <v>0</v>
      </c>
      <c r="H20" s="26">
        <f t="shared" si="10"/>
        <v>0</v>
      </c>
      <c r="I20" s="26">
        <f t="shared" si="10"/>
        <v>0</v>
      </c>
      <c r="J20" s="26">
        <f t="shared" si="10"/>
        <v>0</v>
      </c>
      <c r="K20" s="26">
        <f t="shared" si="10"/>
        <v>0</v>
      </c>
      <c r="L20" s="26">
        <f t="shared" si="10"/>
        <v>0</v>
      </c>
      <c r="M20" s="26">
        <f t="shared" si="10"/>
        <v>0</v>
      </c>
      <c r="N20" s="26">
        <f t="shared" si="10"/>
        <v>0</v>
      </c>
      <c r="O20" s="26">
        <f t="shared" si="10"/>
        <v>0</v>
      </c>
      <c r="P20" s="26">
        <f t="shared" si="10"/>
        <v>0</v>
      </c>
    </row>
    <row r="21" spans="1:16" ht="15">
      <c r="A21" s="5" t="str">
        <f>Portafoglio!A11</f>
        <v>EptaLT (Obblig.area M.L.T.)</v>
      </c>
      <c r="B21" s="26">
        <f>Portafoglio!F11</f>
        <v>699.8444790046656</v>
      </c>
      <c r="C21" s="11">
        <f>Portafoglio!E11</f>
        <v>7.073</v>
      </c>
      <c r="D21" s="11" t="s">
        <v>22</v>
      </c>
      <c r="E21" s="11">
        <f>C21</f>
        <v>7.073</v>
      </c>
      <c r="F21" s="26"/>
      <c r="G21" s="26"/>
      <c r="H21" s="26"/>
      <c r="I21" s="26"/>
      <c r="J21" s="26"/>
      <c r="K21" s="26"/>
      <c r="L21" s="26"/>
      <c r="M21" s="26"/>
      <c r="N21" s="26"/>
      <c r="O21" s="11"/>
      <c r="P21" s="11"/>
    </row>
    <row r="22" spans="1:16" ht="15">
      <c r="A22" s="5" t="s">
        <v>9</v>
      </c>
      <c r="B22" s="26"/>
      <c r="C22" s="11"/>
      <c r="D22" s="11" t="s">
        <v>20</v>
      </c>
      <c r="E22" s="26">
        <f>100/FOvaloreC*E21</f>
        <v>100</v>
      </c>
      <c r="F22" s="26">
        <f aca="true" t="shared" si="11" ref="F22:P22">100/FOvaloreC*F21</f>
        <v>0</v>
      </c>
      <c r="G22" s="26">
        <f t="shared" si="11"/>
        <v>0</v>
      </c>
      <c r="H22" s="26">
        <f t="shared" si="11"/>
        <v>0</v>
      </c>
      <c r="I22" s="26">
        <f t="shared" si="11"/>
        <v>0</v>
      </c>
      <c r="J22" s="26">
        <f t="shared" si="11"/>
        <v>0</v>
      </c>
      <c r="K22" s="26">
        <f t="shared" si="11"/>
        <v>0</v>
      </c>
      <c r="L22" s="26">
        <f t="shared" si="11"/>
        <v>0</v>
      </c>
      <c r="M22" s="26">
        <f t="shared" si="11"/>
        <v>0</v>
      </c>
      <c r="N22" s="26">
        <f t="shared" si="11"/>
        <v>0</v>
      </c>
      <c r="O22" s="26">
        <f t="shared" si="11"/>
        <v>0</v>
      </c>
      <c r="P22" s="26">
        <f t="shared" si="11"/>
        <v>0</v>
      </c>
    </row>
    <row r="23" spans="1:16" ht="15">
      <c r="A23" s="5" t="s">
        <v>9</v>
      </c>
      <c r="B23" s="26"/>
      <c r="C23" s="11"/>
      <c r="D23" s="11" t="s">
        <v>23</v>
      </c>
      <c r="E23" s="26">
        <f>FOquantitàC*E21</f>
        <v>4950</v>
      </c>
      <c r="F23" s="26">
        <f aca="true" t="shared" si="12" ref="F23:P23">FOquantitàC*F21</f>
        <v>0</v>
      </c>
      <c r="G23" s="26">
        <f t="shared" si="12"/>
        <v>0</v>
      </c>
      <c r="H23" s="26">
        <f t="shared" si="12"/>
        <v>0</v>
      </c>
      <c r="I23" s="26">
        <f t="shared" si="12"/>
        <v>0</v>
      </c>
      <c r="J23" s="26">
        <f t="shared" si="12"/>
        <v>0</v>
      </c>
      <c r="K23" s="26">
        <f t="shared" si="12"/>
        <v>0</v>
      </c>
      <c r="L23" s="26">
        <f t="shared" si="12"/>
        <v>0</v>
      </c>
      <c r="M23" s="26">
        <f t="shared" si="12"/>
        <v>0</v>
      </c>
      <c r="N23" s="26">
        <f t="shared" si="12"/>
        <v>0</v>
      </c>
      <c r="O23" s="26">
        <f t="shared" si="12"/>
        <v>0</v>
      </c>
      <c r="P23" s="26">
        <f t="shared" si="12"/>
        <v>0</v>
      </c>
    </row>
    <row r="24" spans="1:16" s="17" customFormat="1" ht="15">
      <c r="A24" s="15" t="s">
        <v>26</v>
      </c>
      <c r="B24" s="27"/>
      <c r="C24" s="16"/>
      <c r="D24" s="16"/>
      <c r="E24" s="27">
        <f>E17+E20+E23</f>
        <v>14850</v>
      </c>
      <c r="F24" s="27">
        <f aca="true" t="shared" si="13" ref="F24:P24">F17+F20+F23</f>
        <v>0</v>
      </c>
      <c r="G24" s="27">
        <f t="shared" si="13"/>
        <v>0</v>
      </c>
      <c r="H24" s="27">
        <f t="shared" si="13"/>
        <v>0</v>
      </c>
      <c r="I24" s="27">
        <f t="shared" si="13"/>
        <v>0</v>
      </c>
      <c r="J24" s="27">
        <f t="shared" si="13"/>
        <v>0</v>
      </c>
      <c r="K24" s="27">
        <f t="shared" si="13"/>
        <v>0</v>
      </c>
      <c r="L24" s="27">
        <f t="shared" si="13"/>
        <v>0</v>
      </c>
      <c r="M24" s="27">
        <f t="shared" si="13"/>
        <v>0</v>
      </c>
      <c r="N24" s="27">
        <f t="shared" si="13"/>
        <v>0</v>
      </c>
      <c r="O24" s="27">
        <f t="shared" si="13"/>
        <v>0</v>
      </c>
      <c r="P24" s="27">
        <f t="shared" si="13"/>
        <v>0</v>
      </c>
    </row>
    <row r="25" spans="1:16" s="8" customFormat="1" ht="15">
      <c r="A25" s="6" t="s">
        <v>3</v>
      </c>
      <c r="B25" s="28"/>
      <c r="C25" s="13"/>
      <c r="D25" s="13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3"/>
      <c r="P25" s="13"/>
    </row>
    <row r="26" spans="1:16" ht="15">
      <c r="A26" s="7" t="str">
        <f>Portafoglio!A14</f>
        <v>Dollaro AUSTRALIANO</v>
      </c>
      <c r="B26" s="26">
        <f>Portafoglio!F14</f>
        <v>5289.57</v>
      </c>
      <c r="C26" s="11">
        <f>Portafoglio!E14</f>
        <v>1.781</v>
      </c>
      <c r="D26" s="11" t="s">
        <v>22</v>
      </c>
      <c r="E26" s="26">
        <f>C26</f>
        <v>1.781</v>
      </c>
      <c r="F26" s="26"/>
      <c r="G26" s="26"/>
      <c r="H26" s="26"/>
      <c r="I26" s="26"/>
      <c r="J26" s="26"/>
      <c r="K26" s="26"/>
      <c r="L26" s="26"/>
      <c r="M26" s="26"/>
      <c r="N26" s="26"/>
      <c r="O26" s="11"/>
      <c r="P26" s="11"/>
    </row>
    <row r="27" spans="1:16" ht="15">
      <c r="A27" s="7" t="s">
        <v>7</v>
      </c>
      <c r="B27" s="26"/>
      <c r="C27" s="11"/>
      <c r="D27" s="11" t="s">
        <v>20</v>
      </c>
      <c r="E27" s="26">
        <f>100*MOvaloreA/E26</f>
        <v>100</v>
      </c>
      <c r="F27" s="26" t="e">
        <f aca="true" t="shared" si="14" ref="F27:P27">100*MOvaloreA/F26</f>
        <v>#DIV/0!</v>
      </c>
      <c r="G27" s="26" t="e">
        <f t="shared" si="14"/>
        <v>#DIV/0!</v>
      </c>
      <c r="H27" s="26" t="e">
        <f t="shared" si="14"/>
        <v>#DIV/0!</v>
      </c>
      <c r="I27" s="26" t="e">
        <f t="shared" si="14"/>
        <v>#DIV/0!</v>
      </c>
      <c r="J27" s="26" t="e">
        <f t="shared" si="14"/>
        <v>#DIV/0!</v>
      </c>
      <c r="K27" s="26" t="e">
        <f t="shared" si="14"/>
        <v>#DIV/0!</v>
      </c>
      <c r="L27" s="26" t="e">
        <f t="shared" si="14"/>
        <v>#DIV/0!</v>
      </c>
      <c r="M27" s="26" t="e">
        <f t="shared" si="14"/>
        <v>#DIV/0!</v>
      </c>
      <c r="N27" s="26" t="e">
        <f t="shared" si="14"/>
        <v>#DIV/0!</v>
      </c>
      <c r="O27" s="26" t="e">
        <f t="shared" si="14"/>
        <v>#DIV/0!</v>
      </c>
      <c r="P27" s="26" t="e">
        <f t="shared" si="14"/>
        <v>#DIV/0!</v>
      </c>
    </row>
    <row r="28" spans="1:16" ht="15">
      <c r="A28" s="7" t="s">
        <v>7</v>
      </c>
      <c r="B28" s="26"/>
      <c r="C28" s="11"/>
      <c r="D28" s="11" t="s">
        <v>23</v>
      </c>
      <c r="E28" s="26">
        <f>MOquantitàA/E26</f>
        <v>2970</v>
      </c>
      <c r="F28" s="26" t="e">
        <f aca="true" t="shared" si="15" ref="F28:P28">MOquantitàA/F26</f>
        <v>#DIV/0!</v>
      </c>
      <c r="G28" s="26" t="e">
        <f t="shared" si="15"/>
        <v>#DIV/0!</v>
      </c>
      <c r="H28" s="26" t="e">
        <f t="shared" si="15"/>
        <v>#DIV/0!</v>
      </c>
      <c r="I28" s="26" t="e">
        <f t="shared" si="15"/>
        <v>#DIV/0!</v>
      </c>
      <c r="J28" s="26" t="e">
        <f t="shared" si="15"/>
        <v>#DIV/0!</v>
      </c>
      <c r="K28" s="26" t="e">
        <f t="shared" si="15"/>
        <v>#DIV/0!</v>
      </c>
      <c r="L28" s="26" t="e">
        <f t="shared" si="15"/>
        <v>#DIV/0!</v>
      </c>
      <c r="M28" s="26" t="e">
        <f t="shared" si="15"/>
        <v>#DIV/0!</v>
      </c>
      <c r="N28" s="26" t="e">
        <f t="shared" si="15"/>
        <v>#DIV/0!</v>
      </c>
      <c r="O28" s="26" t="e">
        <f t="shared" si="15"/>
        <v>#DIV/0!</v>
      </c>
      <c r="P28" s="26" t="e">
        <f t="shared" si="15"/>
        <v>#DIV/0!</v>
      </c>
    </row>
    <row r="29" spans="1:16" s="17" customFormat="1" ht="15">
      <c r="A29" s="15" t="s">
        <v>27</v>
      </c>
      <c r="B29" s="27"/>
      <c r="C29" s="16"/>
      <c r="D29" s="16"/>
      <c r="E29" s="27">
        <f>E28</f>
        <v>2970</v>
      </c>
      <c r="F29" s="27" t="e">
        <f aca="true" t="shared" si="16" ref="F29:P29">F28</f>
        <v>#DIV/0!</v>
      </c>
      <c r="G29" s="27" t="e">
        <f t="shared" si="16"/>
        <v>#DIV/0!</v>
      </c>
      <c r="H29" s="27" t="e">
        <f t="shared" si="16"/>
        <v>#DIV/0!</v>
      </c>
      <c r="I29" s="27" t="e">
        <f t="shared" si="16"/>
        <v>#DIV/0!</v>
      </c>
      <c r="J29" s="27" t="e">
        <f t="shared" si="16"/>
        <v>#DIV/0!</v>
      </c>
      <c r="K29" s="27" t="e">
        <f t="shared" si="16"/>
        <v>#DIV/0!</v>
      </c>
      <c r="L29" s="27" t="e">
        <f t="shared" si="16"/>
        <v>#DIV/0!</v>
      </c>
      <c r="M29" s="27" t="e">
        <f t="shared" si="16"/>
        <v>#DIV/0!</v>
      </c>
      <c r="N29" s="27" t="e">
        <f t="shared" si="16"/>
        <v>#DIV/0!</v>
      </c>
      <c r="O29" s="27" t="e">
        <f t="shared" si="16"/>
        <v>#DIV/0!</v>
      </c>
      <c r="P29" s="27" t="e">
        <f t="shared" si="16"/>
        <v>#DIV/0!</v>
      </c>
    </row>
    <row r="30" spans="1:16" s="8" customFormat="1" ht="15">
      <c r="A30" s="6" t="s">
        <v>1</v>
      </c>
      <c r="B30" s="28" t="s">
        <v>37</v>
      </c>
      <c r="C30" s="13"/>
      <c r="D30" s="13" t="s">
        <v>38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3"/>
      <c r="P30" s="13"/>
    </row>
    <row r="31" spans="1:16" s="17" customFormat="1" ht="15">
      <c r="A31" s="15"/>
      <c r="B31" s="27">
        <f>Portafoglio!B17</f>
        <v>17000</v>
      </c>
      <c r="C31" s="16"/>
      <c r="D31" s="16">
        <f>B31/100*3</f>
        <v>510</v>
      </c>
      <c r="E31" s="27">
        <f>bot+(interessi/365*E32)</f>
        <v>17000</v>
      </c>
      <c r="F31" s="27">
        <f aca="true" t="shared" si="17" ref="F31:P31">bot+(interessi/365*F32)</f>
        <v>17000</v>
      </c>
      <c r="G31" s="27">
        <f t="shared" si="17"/>
        <v>17000</v>
      </c>
      <c r="H31" s="27">
        <f t="shared" si="17"/>
        <v>17000</v>
      </c>
      <c r="I31" s="27">
        <f t="shared" si="17"/>
        <v>17000</v>
      </c>
      <c r="J31" s="27">
        <f t="shared" si="17"/>
        <v>17000</v>
      </c>
      <c r="K31" s="27">
        <f t="shared" si="17"/>
        <v>17000</v>
      </c>
      <c r="L31" s="27">
        <f t="shared" si="17"/>
        <v>17000</v>
      </c>
      <c r="M31" s="27">
        <f t="shared" si="17"/>
        <v>17000</v>
      </c>
      <c r="N31" s="27">
        <f t="shared" si="17"/>
        <v>17000</v>
      </c>
      <c r="O31" s="27">
        <f t="shared" si="17"/>
        <v>17000</v>
      </c>
      <c r="P31" s="27">
        <f t="shared" si="17"/>
        <v>17000</v>
      </c>
    </row>
    <row r="32" spans="1:16" s="47" customFormat="1" ht="15">
      <c r="A32" s="45" t="s">
        <v>48</v>
      </c>
      <c r="B32" s="46"/>
      <c r="C32" s="46"/>
      <c r="D32" s="46"/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</row>
    <row r="33" spans="1:16" s="10" customFormat="1" ht="15">
      <c r="A33" s="9" t="s">
        <v>16</v>
      </c>
      <c r="B33" s="29"/>
      <c r="C33" s="14"/>
      <c r="D33" s="14"/>
      <c r="E33" s="29">
        <f aca="true" t="shared" si="18" ref="E33:P33">E13+E24+E29+E31</f>
        <v>49670</v>
      </c>
      <c r="F33" s="29" t="e">
        <f t="shared" si="18"/>
        <v>#DIV/0!</v>
      </c>
      <c r="G33" s="29" t="e">
        <f t="shared" si="18"/>
        <v>#DIV/0!</v>
      </c>
      <c r="H33" s="29" t="e">
        <f t="shared" si="18"/>
        <v>#DIV/0!</v>
      </c>
      <c r="I33" s="29" t="e">
        <f t="shared" si="18"/>
        <v>#DIV/0!</v>
      </c>
      <c r="J33" s="29" t="e">
        <f t="shared" si="18"/>
        <v>#DIV/0!</v>
      </c>
      <c r="K33" s="29" t="e">
        <f t="shared" si="18"/>
        <v>#DIV/0!</v>
      </c>
      <c r="L33" s="29" t="e">
        <f t="shared" si="18"/>
        <v>#DIV/0!</v>
      </c>
      <c r="M33" s="29" t="e">
        <f t="shared" si="18"/>
        <v>#DIV/0!</v>
      </c>
      <c r="N33" s="29" t="e">
        <f t="shared" si="18"/>
        <v>#DIV/0!</v>
      </c>
      <c r="O33" s="29" t="e">
        <f t="shared" si="18"/>
        <v>#DIV/0!</v>
      </c>
      <c r="P33" s="29" t="e">
        <f t="shared" si="18"/>
        <v>#DIV/0!</v>
      </c>
    </row>
    <row r="34" spans="1:16" s="30" customFormat="1" ht="12.75">
      <c r="A34" s="32" t="s">
        <v>28</v>
      </c>
      <c r="B34" s="33"/>
      <c r="C34" s="32"/>
      <c r="D34" s="32"/>
      <c r="E34" s="33">
        <f>100/50000*E33</f>
        <v>99.34</v>
      </c>
      <c r="F34" s="33" t="e">
        <f aca="true" t="shared" si="19" ref="F34:P34">100/50000*F33</f>
        <v>#DIV/0!</v>
      </c>
      <c r="G34" s="33" t="e">
        <f t="shared" si="19"/>
        <v>#DIV/0!</v>
      </c>
      <c r="H34" s="33" t="e">
        <f t="shared" si="19"/>
        <v>#DIV/0!</v>
      </c>
      <c r="I34" s="33" t="e">
        <f t="shared" si="19"/>
        <v>#DIV/0!</v>
      </c>
      <c r="J34" s="33" t="e">
        <f t="shared" si="19"/>
        <v>#DIV/0!</v>
      </c>
      <c r="K34" s="33" t="e">
        <f t="shared" si="19"/>
        <v>#DIV/0!</v>
      </c>
      <c r="L34" s="33" t="e">
        <f t="shared" si="19"/>
        <v>#DIV/0!</v>
      </c>
      <c r="M34" s="33" t="e">
        <f t="shared" si="19"/>
        <v>#DIV/0!</v>
      </c>
      <c r="N34" s="33" t="e">
        <f t="shared" si="19"/>
        <v>#DIV/0!</v>
      </c>
      <c r="O34" s="33" t="e">
        <f t="shared" si="19"/>
        <v>#DIV/0!</v>
      </c>
      <c r="P34" s="33" t="e">
        <f t="shared" si="19"/>
        <v>#DIV/0!</v>
      </c>
    </row>
    <row r="35" spans="5:7" ht="12.75">
      <c r="E35" s="19"/>
      <c r="F35" s="18"/>
      <c r="G35" s="19"/>
    </row>
    <row r="36" ht="12.75">
      <c r="E36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mazzini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</dc:creator>
  <cp:keywords/>
  <dc:description/>
  <cp:lastModifiedBy>Administrator</cp:lastModifiedBy>
  <cp:lastPrinted>2003-10-01T14:27:10Z</cp:lastPrinted>
  <dcterms:created xsi:type="dcterms:W3CDTF">2002-10-22T06:09:16Z</dcterms:created>
  <dcterms:modified xsi:type="dcterms:W3CDTF">2003-12-16T07:04:27Z</dcterms:modified>
  <cp:category/>
  <cp:version/>
  <cp:contentType/>
  <cp:contentStatus/>
</cp:coreProperties>
</file>